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aders\Desktop\"/>
    </mc:Choice>
  </mc:AlternateContent>
  <xr:revisionPtr revIDLastSave="0" documentId="13_ncr:1_{A669FFAA-343A-499C-B046-D19F674F9107}" xr6:coauthVersionLast="36" xr6:coauthVersionMax="36" xr10:uidLastSave="{00000000-0000-0000-0000-000000000000}"/>
  <bookViews>
    <workbookView xWindow="0" yWindow="0" windowWidth="28800" windowHeight="12300" xr2:uid="{6FC31F9A-EDA5-4A7C-966C-B9C40021B6D0}"/>
  </bookViews>
  <sheets>
    <sheet name="Sheet1" sheetId="1" r:id="rId1"/>
    <sheet name="Elevation Cross-Sectio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K19" i="1"/>
  <c r="K20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18" i="1"/>
  <c r="B12" i="1"/>
  <c r="F18" i="1"/>
  <c r="H19" i="1"/>
  <c r="I19" i="1" s="1"/>
  <c r="H20" i="1"/>
  <c r="I20" i="1" s="1"/>
  <c r="H21" i="1"/>
  <c r="I21" i="1" s="1"/>
  <c r="H22" i="1"/>
  <c r="I22" i="1" s="1"/>
  <c r="H23" i="1"/>
  <c r="I23" i="1"/>
  <c r="H24" i="1"/>
  <c r="I24" i="1" s="1"/>
  <c r="H25" i="1"/>
  <c r="I25" i="1" s="1"/>
  <c r="H26" i="1"/>
  <c r="I26" i="1"/>
  <c r="H27" i="1"/>
  <c r="I27" i="1"/>
  <c r="H28" i="1"/>
  <c r="I28" i="1" s="1"/>
  <c r="H29" i="1"/>
  <c r="I29" i="1" s="1"/>
  <c r="H30" i="1"/>
  <c r="I30" i="1"/>
  <c r="H31" i="1"/>
  <c r="I31" i="1"/>
  <c r="H32" i="1"/>
  <c r="I32" i="1" s="1"/>
  <c r="H33" i="1"/>
  <c r="I33" i="1" s="1"/>
  <c r="H34" i="1"/>
  <c r="I34" i="1"/>
  <c r="H35" i="1"/>
  <c r="I35" i="1"/>
  <c r="H36" i="1"/>
  <c r="I36" i="1"/>
  <c r="H37" i="1"/>
  <c r="I37" i="1"/>
  <c r="I18" i="1"/>
  <c r="D19" i="1"/>
  <c r="E19" i="1"/>
  <c r="F19" i="1" s="1"/>
  <c r="J19" i="1" s="1"/>
  <c r="D20" i="1"/>
  <c r="E20" i="1"/>
  <c r="F20" i="1"/>
  <c r="J20" i="1" s="1"/>
  <c r="D21" i="1"/>
  <c r="E21" i="1"/>
  <c r="F21" i="1"/>
  <c r="D22" i="1"/>
  <c r="E22" i="1"/>
  <c r="F22" i="1"/>
  <c r="D23" i="1"/>
  <c r="E23" i="1"/>
  <c r="F23" i="1"/>
  <c r="D24" i="1"/>
  <c r="E24" i="1"/>
  <c r="F24" i="1" s="1"/>
  <c r="J24" i="1" s="1"/>
  <c r="D25" i="1"/>
  <c r="E25" i="1"/>
  <c r="F25" i="1" s="1"/>
  <c r="J25" i="1" s="1"/>
  <c r="D26" i="1"/>
  <c r="E26" i="1"/>
  <c r="F26" i="1"/>
  <c r="D27" i="1"/>
  <c r="E27" i="1"/>
  <c r="F27" i="1" s="1"/>
  <c r="J27" i="1" s="1"/>
  <c r="D28" i="1"/>
  <c r="E28" i="1"/>
  <c r="F28" i="1"/>
  <c r="J28" i="1" s="1"/>
  <c r="D29" i="1"/>
  <c r="E29" i="1"/>
  <c r="F29" i="1"/>
  <c r="J29" i="1" s="1"/>
  <c r="D30" i="1"/>
  <c r="E30" i="1"/>
  <c r="F30" i="1"/>
  <c r="J30" i="1" s="1"/>
  <c r="D31" i="1"/>
  <c r="E31" i="1"/>
  <c r="F31" i="1"/>
  <c r="D32" i="1"/>
  <c r="E32" i="1"/>
  <c r="F32" i="1" s="1"/>
  <c r="J32" i="1" s="1"/>
  <c r="D33" i="1"/>
  <c r="E33" i="1"/>
  <c r="F33" i="1" s="1"/>
  <c r="J33" i="1" s="1"/>
  <c r="D34" i="1"/>
  <c r="E34" i="1"/>
  <c r="F34" i="1"/>
  <c r="D35" i="1"/>
  <c r="E35" i="1"/>
  <c r="F35" i="1"/>
  <c r="D36" i="1"/>
  <c r="E36" i="1"/>
  <c r="F36" i="1"/>
  <c r="D37" i="1"/>
  <c r="E37" i="1"/>
  <c r="F37" i="1"/>
  <c r="H18" i="1"/>
  <c r="E18" i="1"/>
  <c r="D18" i="1"/>
  <c r="L34" i="1"/>
  <c r="L35" i="1"/>
  <c r="L36" i="1"/>
  <c r="L37" i="1"/>
  <c r="J23" i="1"/>
  <c r="J26" i="1"/>
  <c r="J31" i="1"/>
  <c r="J35" i="1"/>
  <c r="J36" i="1"/>
  <c r="J37" i="1"/>
  <c r="J34" i="1"/>
  <c r="B11" i="1"/>
  <c r="B7" i="1"/>
  <c r="E17" i="1"/>
  <c r="J21" i="1" l="1"/>
  <c r="K21" i="1" s="1"/>
  <c r="L28" i="1"/>
  <c r="L33" i="1"/>
  <c r="L31" i="1"/>
  <c r="L24" i="1"/>
  <c r="J22" i="1"/>
  <c r="K22" i="1" s="1"/>
  <c r="L30" i="1"/>
  <c r="L32" i="1"/>
  <c r="F17" i="1"/>
  <c r="J18" i="1"/>
  <c r="L29" i="1" l="1"/>
  <c r="L20" i="1"/>
  <c r="L26" i="1"/>
  <c r="L27" i="1"/>
  <c r="L23" i="1"/>
  <c r="L21" i="1"/>
  <c r="L25" i="1"/>
  <c r="L19" i="1"/>
  <c r="L22" i="1"/>
  <c r="H7" i="1" l="1"/>
  <c r="H5" i="1"/>
  <c r="H11" i="1" l="1"/>
  <c r="H8" i="1" l="1"/>
  <c r="H12" i="1"/>
</calcChain>
</file>

<file path=xl/sharedStrings.xml><?xml version="1.0" encoding="utf-8"?>
<sst xmlns="http://schemas.openxmlformats.org/spreadsheetml/2006/main" count="35" uniqueCount="31">
  <si>
    <t>Contour Number</t>
  </si>
  <si>
    <t>Contour height</t>
  </si>
  <si>
    <t>m</t>
  </si>
  <si>
    <t>wind speed</t>
  </si>
  <si>
    <t>m/s</t>
  </si>
  <si>
    <t>Data Table</t>
  </si>
  <si>
    <t>Starting Position</t>
  </si>
  <si>
    <t>Map Scale</t>
  </si>
  <si>
    <t>mm on the scale is</t>
  </si>
  <si>
    <t>Distance from Start on the map (mm)</t>
  </si>
  <si>
    <t>x = map distance multiplier</t>
  </si>
  <si>
    <t>m as the real distance</t>
  </si>
  <si>
    <t>km/h</t>
  </si>
  <si>
    <t>Distance from the previous contour on the map (mm)</t>
  </si>
  <si>
    <t>Actual Horizontal distance between contours (m)</t>
  </si>
  <si>
    <t>Actual Vertical Distance Between Contours (m)</t>
  </si>
  <si>
    <t>Slope distance between contours (m)</t>
  </si>
  <si>
    <t>Actual Distance from the Starting Point (m)</t>
  </si>
  <si>
    <t>Actual Vertical Elevation (m)</t>
  </si>
  <si>
    <t>Angle of incline (degrees)</t>
  </si>
  <si>
    <t>Fire speed in that section (m/s)</t>
  </si>
  <si>
    <t>Time for fire to burn that section (s)</t>
  </si>
  <si>
    <t>Calculations Table</t>
  </si>
  <si>
    <t>Total Distance Travelled</t>
  </si>
  <si>
    <t>Results Table</t>
  </si>
  <si>
    <t>seconds</t>
  </si>
  <si>
    <t>Hours:Mins:Secs</t>
  </si>
  <si>
    <t>Expected burn time</t>
  </si>
  <si>
    <t>Average Burn speed</t>
  </si>
  <si>
    <t>Bushfire Forecast Model</t>
  </si>
  <si>
    <t>fire travel speed on flat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</si>
</sst>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0" xfId="0" applyFill="1"/>
    <xf numFmtId="0" fontId="2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8" borderId="0" xfId="0" applyFill="1"/>
    <xf numFmtId="0" fontId="0" fillId="8" borderId="0" xfId="0" applyFill="1" applyAlignment="1"/>
    <xf numFmtId="0" fontId="0" fillId="8" borderId="0" xfId="0" applyFill="1" applyAlignment="1">
      <alignment horizontal="center"/>
    </xf>
    <xf numFmtId="169" fontId="0" fillId="8" borderId="0" xfId="0" applyNumberFormat="1" applyFill="1"/>
    <xf numFmtId="0" fontId="0" fillId="8" borderId="0" xfId="0" applyFill="1" applyAlignment="1">
      <alignment horizontal="left"/>
    </xf>
    <xf numFmtId="46" fontId="0" fillId="8" borderId="0" xfId="0" applyNumberFormat="1" applyFill="1"/>
    <xf numFmtId="0" fontId="0" fillId="8" borderId="0" xfId="0" applyFill="1" applyAlignment="1">
      <alignment wrapText="1"/>
    </xf>
    <xf numFmtId="2" fontId="0" fillId="8" borderId="0" xfId="0" applyNumberFormat="1" applyFill="1"/>
    <xf numFmtId="0" fontId="0" fillId="8" borderId="0" xfId="0" applyFill="1" applyAlignment="1">
      <alignment horizontal="center" vertical="center" wrapText="1"/>
    </xf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Elevation</a:t>
            </a:r>
            <a:r>
              <a:rPr lang="en-AU" baseline="0"/>
              <a:t> Profile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Sheet1!$D$17:$D$37</c:f>
              <c:strCache>
                <c:ptCount val="17"/>
                <c:pt idx="0">
                  <c:v>0</c:v>
                </c:pt>
                <c:pt idx="1">
                  <c:v>1500.0</c:v>
                </c:pt>
                <c:pt idx="2">
                  <c:v>1909.1</c:v>
                </c:pt>
                <c:pt idx="3">
                  <c:v>2250.0</c:v>
                </c:pt>
                <c:pt idx="4">
                  <c:v>2727.3</c:v>
                </c:pt>
                <c:pt idx="5">
                  <c:v>3409.1</c:v>
                </c:pt>
                <c:pt idx="6">
                  <c:v>3954.5</c:v>
                </c:pt>
                <c:pt idx="7">
                  <c:v>4431.8</c:v>
                </c:pt>
                <c:pt idx="8">
                  <c:v>5113.6</c:v>
                </c:pt>
                <c:pt idx="9">
                  <c:v>6000.0</c:v>
                </c:pt>
                <c:pt idx="10">
                  <c:v>6340.9</c:v>
                </c:pt>
                <c:pt idx="11">
                  <c:v>6545.5</c:v>
                </c:pt>
                <c:pt idx="12">
                  <c:v>6750.0</c:v>
                </c:pt>
                <c:pt idx="13">
                  <c:v>6954.5</c:v>
                </c:pt>
                <c:pt idx="14">
                  <c:v>7090.9</c:v>
                </c:pt>
                <c:pt idx="15">
                  <c:v>7227.3</c:v>
                </c:pt>
                <c:pt idx="16">
                  <c:v>7363.6</c:v>
                </c:pt>
              </c:strCache>
            </c:strRef>
          </c:xVal>
          <c:yVal>
            <c:numRef>
              <c:f>Sheet1!$G$17:$G$37</c:f>
              <c:numCache>
                <c:formatCode>General</c:formatCode>
                <c:ptCount val="21"/>
                <c:pt idx="0">
                  <c:v>900</c:v>
                </c:pt>
                <c:pt idx="1">
                  <c:v>900</c:v>
                </c:pt>
                <c:pt idx="2">
                  <c:v>1000</c:v>
                </c:pt>
                <c:pt idx="3">
                  <c:v>1100</c:v>
                </c:pt>
                <c:pt idx="4">
                  <c:v>1200</c:v>
                </c:pt>
                <c:pt idx="5">
                  <c:v>1300</c:v>
                </c:pt>
                <c:pt idx="6">
                  <c:v>1400</c:v>
                </c:pt>
                <c:pt idx="7">
                  <c:v>1500</c:v>
                </c:pt>
                <c:pt idx="8">
                  <c:v>1600</c:v>
                </c:pt>
                <c:pt idx="9">
                  <c:v>1600</c:v>
                </c:pt>
                <c:pt idx="10">
                  <c:v>1500</c:v>
                </c:pt>
                <c:pt idx="11">
                  <c:v>1400</c:v>
                </c:pt>
                <c:pt idx="12">
                  <c:v>1300</c:v>
                </c:pt>
                <c:pt idx="13">
                  <c:v>1200</c:v>
                </c:pt>
                <c:pt idx="14">
                  <c:v>1100</c:v>
                </c:pt>
                <c:pt idx="15">
                  <c:v>1000</c:v>
                </c:pt>
                <c:pt idx="16">
                  <c:v>900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D1-4605-93D6-D41D6103F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461888"/>
        <c:axId val="1663574032"/>
      </c:scatterChart>
      <c:valAx>
        <c:axId val="184846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3574032"/>
        <c:crosses val="autoZero"/>
        <c:crossBetween val="midCat"/>
      </c:valAx>
      <c:valAx>
        <c:axId val="166357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8461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84C1FEF-317E-4B95-9845-C1EFA0D6C58A}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90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468FCE-7A8F-4CD0-AD76-3589C6FF13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0662B-923D-4002-84D2-A03813EC1B9D}">
  <dimension ref="A1:L37"/>
  <sheetViews>
    <sheetView tabSelected="1" workbookViewId="0">
      <pane ySplit="16" topLeftCell="A17" activePane="bottomLeft" state="frozen"/>
      <selection pane="bottomLeft" activeCell="B10" sqref="B10"/>
    </sheetView>
  </sheetViews>
  <sheetFormatPr defaultRowHeight="14.4" x14ac:dyDescent="0.3"/>
  <cols>
    <col min="1" max="1" width="16.77734375" style="6" customWidth="1"/>
    <col min="2" max="2" width="8.44140625" style="6" customWidth="1"/>
    <col min="3" max="4" width="14.77734375" style="6" customWidth="1"/>
    <col min="5" max="5" width="14.6640625" style="6" customWidth="1"/>
    <col min="6" max="6" width="15.5546875" style="6" customWidth="1"/>
    <col min="7" max="7" width="14.109375" style="6" customWidth="1"/>
    <col min="8" max="8" width="16.21875" style="6" customWidth="1"/>
    <col min="9" max="9" width="16.88671875" style="6" customWidth="1"/>
    <col min="10" max="10" width="13.33203125" style="6" customWidth="1"/>
    <col min="11" max="11" width="12.21875" style="6" customWidth="1"/>
    <col min="12" max="12" width="14.5546875" style="6" customWidth="1"/>
    <col min="13" max="16384" width="8.88671875" style="6"/>
  </cols>
  <sheetData>
    <row r="1" spans="1:12" ht="33.6" x14ac:dyDescent="0.65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ht="18" x14ac:dyDescent="0.35">
      <c r="A3" s="3" t="s">
        <v>5</v>
      </c>
      <c r="B3" s="3"/>
      <c r="C3" s="3"/>
      <c r="D3" s="3"/>
      <c r="F3" s="4" t="s">
        <v>24</v>
      </c>
      <c r="G3" s="4"/>
      <c r="H3" s="4"/>
      <c r="I3" s="4"/>
    </row>
    <row r="5" spans="1:12" x14ac:dyDescent="0.3">
      <c r="A5" s="6" t="s">
        <v>7</v>
      </c>
      <c r="B5" s="15">
        <v>88</v>
      </c>
      <c r="C5" s="7" t="s">
        <v>8</v>
      </c>
      <c r="D5" s="7"/>
      <c r="F5" s="8" t="s">
        <v>23</v>
      </c>
      <c r="G5" s="8"/>
      <c r="H5" s="9">
        <f>SUM(I18:I37)</f>
        <v>7616.4353869163779</v>
      </c>
      <c r="I5" s="6" t="s">
        <v>2</v>
      </c>
    </row>
    <row r="6" spans="1:12" x14ac:dyDescent="0.3">
      <c r="B6" s="15">
        <v>6000</v>
      </c>
      <c r="C6" s="10" t="s">
        <v>11</v>
      </c>
      <c r="D6" s="10"/>
    </row>
    <row r="7" spans="1:12" x14ac:dyDescent="0.3">
      <c r="B7" s="6">
        <f>B6/B5</f>
        <v>68.181818181818187</v>
      </c>
      <c r="C7" s="10" t="s">
        <v>10</v>
      </c>
      <c r="D7" s="10"/>
      <c r="F7" s="8" t="s">
        <v>27</v>
      </c>
      <c r="G7" s="8"/>
      <c r="H7" s="9">
        <f>ROUND(SUM(L18:L37),0)</f>
        <v>7045</v>
      </c>
      <c r="I7" s="6" t="s">
        <v>25</v>
      </c>
    </row>
    <row r="8" spans="1:12" x14ac:dyDescent="0.3">
      <c r="F8" s="7"/>
      <c r="G8" s="7"/>
      <c r="H8" s="11">
        <f>H7/86400</f>
        <v>8.1539351851851849E-2</v>
      </c>
      <c r="I8" s="6" t="s">
        <v>26</v>
      </c>
    </row>
    <row r="9" spans="1:12" x14ac:dyDescent="0.3">
      <c r="A9" s="6" t="s">
        <v>1</v>
      </c>
      <c r="B9" s="15">
        <v>100</v>
      </c>
      <c r="C9" s="6" t="s">
        <v>2</v>
      </c>
    </row>
    <row r="10" spans="1:12" x14ac:dyDescent="0.3">
      <c r="A10" s="6" t="s">
        <v>3</v>
      </c>
      <c r="B10" s="15">
        <v>80</v>
      </c>
      <c r="C10" s="6" t="s">
        <v>12</v>
      </c>
    </row>
    <row r="11" spans="1:12" x14ac:dyDescent="0.3">
      <c r="B11" s="13">
        <f>B10/3.6</f>
        <v>22.222222222222221</v>
      </c>
      <c r="C11" s="6" t="s">
        <v>4</v>
      </c>
      <c r="F11" s="8" t="s">
        <v>28</v>
      </c>
      <c r="G11" s="8"/>
      <c r="H11" s="9">
        <f>H5/H7</f>
        <v>1.0811121911875625</v>
      </c>
      <c r="I11" s="6" t="s">
        <v>4</v>
      </c>
    </row>
    <row r="12" spans="1:12" ht="28.8" x14ac:dyDescent="0.3">
      <c r="A12" s="12" t="s">
        <v>30</v>
      </c>
      <c r="B12" s="13">
        <f>B11/10</f>
        <v>2.2222222222222223</v>
      </c>
      <c r="C12" s="6" t="s">
        <v>4</v>
      </c>
      <c r="H12" s="9">
        <f>H11*3.6</f>
        <v>3.8920038882752253</v>
      </c>
      <c r="I12" s="6" t="s">
        <v>12</v>
      </c>
    </row>
    <row r="14" spans="1:12" ht="18" x14ac:dyDescent="0.35">
      <c r="A14" s="5" t="s">
        <v>22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6" spans="1:12" ht="72" x14ac:dyDescent="0.3">
      <c r="B16" s="14" t="s">
        <v>0</v>
      </c>
      <c r="C16" s="14" t="s">
        <v>9</v>
      </c>
      <c r="D16" s="14" t="s">
        <v>17</v>
      </c>
      <c r="E16" s="14" t="s">
        <v>13</v>
      </c>
      <c r="F16" s="14" t="s">
        <v>14</v>
      </c>
      <c r="G16" s="14" t="s">
        <v>18</v>
      </c>
      <c r="H16" s="14" t="s">
        <v>15</v>
      </c>
      <c r="I16" s="14" t="s">
        <v>16</v>
      </c>
      <c r="J16" s="14" t="s">
        <v>19</v>
      </c>
      <c r="K16" s="14" t="s">
        <v>20</v>
      </c>
      <c r="L16" s="14" t="s">
        <v>21</v>
      </c>
    </row>
    <row r="17" spans="1:12" x14ac:dyDescent="0.3">
      <c r="A17" s="6" t="s">
        <v>6</v>
      </c>
      <c r="B17" s="6">
        <v>0</v>
      </c>
      <c r="C17" s="1">
        <v>0</v>
      </c>
      <c r="D17" s="1">
        <v>0</v>
      </c>
      <c r="E17" s="1">
        <f>C17</f>
        <v>0</v>
      </c>
      <c r="F17" s="1">
        <f>E17*$B$7</f>
        <v>0</v>
      </c>
      <c r="G17" s="15">
        <v>900</v>
      </c>
      <c r="H17" s="1"/>
      <c r="I17" s="1"/>
      <c r="J17" s="1"/>
      <c r="K17" s="1"/>
      <c r="L17" s="1"/>
    </row>
    <row r="18" spans="1:12" x14ac:dyDescent="0.3">
      <c r="B18" s="6">
        <v>1</v>
      </c>
      <c r="C18" s="15">
        <v>22</v>
      </c>
      <c r="D18" s="9">
        <f>IF(C18="","",C18*$B$7)</f>
        <v>1500</v>
      </c>
      <c r="E18" s="6">
        <f>IF(C18="","",C18-C17)</f>
        <v>22</v>
      </c>
      <c r="F18" s="9">
        <f>IF(C18="","",E18*$B$7)</f>
        <v>1500</v>
      </c>
      <c r="G18" s="15">
        <v>900</v>
      </c>
      <c r="H18" s="6">
        <f>IF(G18="","",G18-G17)</f>
        <v>0</v>
      </c>
      <c r="I18" s="9">
        <f>IF(C18="","",SQRT(F18^2+H18^2))</f>
        <v>1500</v>
      </c>
      <c r="J18" s="9">
        <f t="shared" ref="J18:J33" si="0">IF(C18="","",DEGREES(ATAN(H18/F18)))</f>
        <v>0</v>
      </c>
      <c r="K18" s="9">
        <f>IF(C18="","",($B$12)*2^(J18/10))</f>
        <v>2.2222222222222223</v>
      </c>
      <c r="L18" s="9">
        <f>IF(C18="","",I18/K18)</f>
        <v>675</v>
      </c>
    </row>
    <row r="19" spans="1:12" x14ac:dyDescent="0.3">
      <c r="B19" s="6">
        <v>2</v>
      </c>
      <c r="C19" s="15">
        <v>28</v>
      </c>
      <c r="D19" s="9">
        <f t="shared" ref="D19:D37" si="1">IF(C19="","",C19*$B$7)</f>
        <v>1909.0909090909092</v>
      </c>
      <c r="E19" s="6">
        <f t="shared" ref="E19:E37" si="2">IF(C19="","",C19-C18)</f>
        <v>6</v>
      </c>
      <c r="F19" s="9">
        <f t="shared" ref="F19:F37" si="3">IF(C19="","",E19*$B$7)</f>
        <v>409.09090909090912</v>
      </c>
      <c r="G19" s="15">
        <v>1000</v>
      </c>
      <c r="H19" s="6">
        <f t="shared" ref="H19:H37" si="4">IF(G19="","",G19-G18)</f>
        <v>100</v>
      </c>
      <c r="I19" s="9">
        <f t="shared" ref="I19:I37" si="5">IF(C19="","",SQRT(F19^2+H19^2))</f>
        <v>421.13581170547161</v>
      </c>
      <c r="J19" s="9">
        <f t="shared" si="0"/>
        <v>13.736268305622572</v>
      </c>
      <c r="K19" s="9">
        <f t="shared" ref="K19:K37" si="6">IF(C19="","",($B$12)*2^(J19/10))</f>
        <v>5.7582479953382579</v>
      </c>
      <c r="L19" s="9">
        <f t="shared" ref="L19:L37" si="7">IF(C19="","",I19/K19)</f>
        <v>73.136101822362164</v>
      </c>
    </row>
    <row r="20" spans="1:12" x14ac:dyDescent="0.3">
      <c r="B20" s="6">
        <v>3</v>
      </c>
      <c r="C20" s="15">
        <v>33</v>
      </c>
      <c r="D20" s="9">
        <f t="shared" si="1"/>
        <v>2250</v>
      </c>
      <c r="E20" s="6">
        <f t="shared" si="2"/>
        <v>5</v>
      </c>
      <c r="F20" s="9">
        <f t="shared" si="3"/>
        <v>340.90909090909093</v>
      </c>
      <c r="G20" s="15">
        <v>1100</v>
      </c>
      <c r="H20" s="6">
        <f t="shared" si="4"/>
        <v>100</v>
      </c>
      <c r="I20" s="9">
        <f t="shared" si="5"/>
        <v>355.2731459939842</v>
      </c>
      <c r="J20" s="9">
        <f t="shared" si="0"/>
        <v>16.348171547351249</v>
      </c>
      <c r="K20" s="9">
        <f t="shared" si="6"/>
        <v>6.9010708675264221</v>
      </c>
      <c r="L20" s="9">
        <f t="shared" si="7"/>
        <v>51.480871999989496</v>
      </c>
    </row>
    <row r="21" spans="1:12" x14ac:dyDescent="0.3">
      <c r="B21" s="6">
        <v>4</v>
      </c>
      <c r="C21" s="15">
        <v>40</v>
      </c>
      <c r="D21" s="9">
        <f t="shared" si="1"/>
        <v>2727.2727272727275</v>
      </c>
      <c r="E21" s="6">
        <f t="shared" si="2"/>
        <v>7</v>
      </c>
      <c r="F21" s="9">
        <f t="shared" si="3"/>
        <v>477.27272727272731</v>
      </c>
      <c r="G21" s="15">
        <v>1200</v>
      </c>
      <c r="H21" s="6">
        <f t="shared" si="4"/>
        <v>100</v>
      </c>
      <c r="I21" s="9">
        <f t="shared" si="5"/>
        <v>487.63639753236953</v>
      </c>
      <c r="J21" s="9">
        <f t="shared" si="0"/>
        <v>11.833645306160673</v>
      </c>
      <c r="K21" s="9">
        <f t="shared" si="6"/>
        <v>5.0467954837089817</v>
      </c>
      <c r="L21" s="9">
        <f t="shared" si="7"/>
        <v>96.622975729144599</v>
      </c>
    </row>
    <row r="22" spans="1:12" x14ac:dyDescent="0.3">
      <c r="B22" s="6">
        <v>5</v>
      </c>
      <c r="C22" s="15">
        <v>50</v>
      </c>
      <c r="D22" s="9">
        <f t="shared" si="1"/>
        <v>3409.0909090909095</v>
      </c>
      <c r="E22" s="6">
        <f t="shared" si="2"/>
        <v>10</v>
      </c>
      <c r="F22" s="9">
        <f t="shared" si="3"/>
        <v>681.81818181818187</v>
      </c>
      <c r="G22" s="15">
        <v>1300</v>
      </c>
      <c r="H22" s="6">
        <f t="shared" si="4"/>
        <v>100</v>
      </c>
      <c r="I22" s="9">
        <f t="shared" si="5"/>
        <v>689.11249666353558</v>
      </c>
      <c r="J22" s="9">
        <f t="shared" si="0"/>
        <v>8.3438915840330949</v>
      </c>
      <c r="K22" s="9">
        <f t="shared" si="6"/>
        <v>3.9624486845759979</v>
      </c>
      <c r="L22" s="9">
        <f t="shared" si="7"/>
        <v>173.91076869864224</v>
      </c>
    </row>
    <row r="23" spans="1:12" x14ac:dyDescent="0.3">
      <c r="B23" s="6">
        <v>6</v>
      </c>
      <c r="C23" s="15">
        <v>58</v>
      </c>
      <c r="D23" s="9">
        <f t="shared" si="1"/>
        <v>3954.545454545455</v>
      </c>
      <c r="E23" s="6">
        <f t="shared" si="2"/>
        <v>8</v>
      </c>
      <c r="F23" s="9">
        <f t="shared" si="3"/>
        <v>545.4545454545455</v>
      </c>
      <c r="G23" s="15">
        <v>1400</v>
      </c>
      <c r="H23" s="6">
        <f t="shared" si="4"/>
        <v>100</v>
      </c>
      <c r="I23" s="9">
        <f t="shared" si="5"/>
        <v>554.54545454545462</v>
      </c>
      <c r="J23" s="9">
        <f t="shared" si="0"/>
        <v>10.388857815469612</v>
      </c>
      <c r="K23" s="9">
        <f t="shared" si="6"/>
        <v>4.5658671245449876</v>
      </c>
      <c r="L23" s="9">
        <f t="shared" si="7"/>
        <v>121.45457575065065</v>
      </c>
    </row>
    <row r="24" spans="1:12" x14ac:dyDescent="0.3">
      <c r="B24" s="6">
        <v>7</v>
      </c>
      <c r="C24" s="15">
        <v>65</v>
      </c>
      <c r="D24" s="9">
        <f t="shared" si="1"/>
        <v>4431.818181818182</v>
      </c>
      <c r="E24" s="6">
        <f t="shared" si="2"/>
        <v>7</v>
      </c>
      <c r="F24" s="9">
        <f t="shared" si="3"/>
        <v>477.27272727272731</v>
      </c>
      <c r="G24" s="15">
        <v>1500</v>
      </c>
      <c r="H24" s="6">
        <f t="shared" si="4"/>
        <v>100</v>
      </c>
      <c r="I24" s="9">
        <f t="shared" si="5"/>
        <v>487.63639753236953</v>
      </c>
      <c r="J24" s="9">
        <f t="shared" si="0"/>
        <v>11.833645306160673</v>
      </c>
      <c r="K24" s="9">
        <f t="shared" si="6"/>
        <v>5.0467954837089817</v>
      </c>
      <c r="L24" s="9">
        <f t="shared" si="7"/>
        <v>96.622975729144599</v>
      </c>
    </row>
    <row r="25" spans="1:12" x14ac:dyDescent="0.3">
      <c r="B25" s="6">
        <v>8</v>
      </c>
      <c r="C25" s="15">
        <v>75</v>
      </c>
      <c r="D25" s="9">
        <f t="shared" si="1"/>
        <v>5113.636363636364</v>
      </c>
      <c r="E25" s="6">
        <f t="shared" si="2"/>
        <v>10</v>
      </c>
      <c r="F25" s="9">
        <f t="shared" si="3"/>
        <v>681.81818181818187</v>
      </c>
      <c r="G25" s="15">
        <v>1600</v>
      </c>
      <c r="H25" s="6">
        <f t="shared" si="4"/>
        <v>100</v>
      </c>
      <c r="I25" s="9">
        <f t="shared" si="5"/>
        <v>689.11249666353558</v>
      </c>
      <c r="J25" s="9">
        <f t="shared" si="0"/>
        <v>8.3438915840330949</v>
      </c>
      <c r="K25" s="9">
        <f t="shared" si="6"/>
        <v>3.9624486845759979</v>
      </c>
      <c r="L25" s="9">
        <f t="shared" si="7"/>
        <v>173.91076869864224</v>
      </c>
    </row>
    <row r="26" spans="1:12" x14ac:dyDescent="0.3">
      <c r="B26" s="6">
        <v>9</v>
      </c>
      <c r="C26" s="15">
        <v>88</v>
      </c>
      <c r="D26" s="9">
        <f t="shared" si="1"/>
        <v>6000</v>
      </c>
      <c r="E26" s="6">
        <f t="shared" si="2"/>
        <v>13</v>
      </c>
      <c r="F26" s="9">
        <f t="shared" si="3"/>
        <v>886.36363636363649</v>
      </c>
      <c r="G26" s="15">
        <v>1600</v>
      </c>
      <c r="H26" s="6">
        <f t="shared" si="4"/>
        <v>0</v>
      </c>
      <c r="I26" s="9">
        <f t="shared" si="5"/>
        <v>886.36363636363649</v>
      </c>
      <c r="J26" s="9">
        <f t="shared" si="0"/>
        <v>0</v>
      </c>
      <c r="K26" s="9">
        <f t="shared" si="6"/>
        <v>2.2222222222222223</v>
      </c>
      <c r="L26" s="9">
        <f t="shared" si="7"/>
        <v>398.86363636363637</v>
      </c>
    </row>
    <row r="27" spans="1:12" x14ac:dyDescent="0.3">
      <c r="B27" s="6">
        <v>10</v>
      </c>
      <c r="C27" s="15">
        <v>93</v>
      </c>
      <c r="D27" s="9">
        <f t="shared" si="1"/>
        <v>6340.909090909091</v>
      </c>
      <c r="E27" s="6">
        <f t="shared" si="2"/>
        <v>5</v>
      </c>
      <c r="F27" s="9">
        <f t="shared" si="3"/>
        <v>340.90909090909093</v>
      </c>
      <c r="G27" s="15">
        <v>1500</v>
      </c>
      <c r="H27" s="6">
        <f t="shared" si="4"/>
        <v>-100</v>
      </c>
      <c r="I27" s="9">
        <f t="shared" si="5"/>
        <v>355.2731459939842</v>
      </c>
      <c r="J27" s="9">
        <f t="shared" si="0"/>
        <v>-16.348171547351249</v>
      </c>
      <c r="K27" s="9">
        <f t="shared" si="6"/>
        <v>0.71558048015065767</v>
      </c>
      <c r="L27" s="9">
        <f t="shared" si="7"/>
        <v>496.48244446129291</v>
      </c>
    </row>
    <row r="28" spans="1:12" x14ac:dyDescent="0.3">
      <c r="B28" s="6">
        <v>11</v>
      </c>
      <c r="C28" s="15">
        <v>96</v>
      </c>
      <c r="D28" s="9">
        <f t="shared" si="1"/>
        <v>6545.454545454546</v>
      </c>
      <c r="E28" s="6">
        <f t="shared" si="2"/>
        <v>3</v>
      </c>
      <c r="F28" s="9">
        <f t="shared" si="3"/>
        <v>204.54545454545456</v>
      </c>
      <c r="G28" s="15">
        <v>1400</v>
      </c>
      <c r="H28" s="6">
        <f t="shared" si="4"/>
        <v>-100</v>
      </c>
      <c r="I28" s="9">
        <f t="shared" si="5"/>
        <v>227.68145066123989</v>
      </c>
      <c r="J28" s="9">
        <f t="shared" si="0"/>
        <v>-26.053495310490948</v>
      </c>
      <c r="K28" s="9">
        <f t="shared" si="6"/>
        <v>0.36517339419875344</v>
      </c>
      <c r="L28" s="9">
        <f t="shared" si="7"/>
        <v>623.48860644902129</v>
      </c>
    </row>
    <row r="29" spans="1:12" x14ac:dyDescent="0.3">
      <c r="B29" s="6">
        <v>12</v>
      </c>
      <c r="C29" s="15">
        <v>99</v>
      </c>
      <c r="D29" s="9">
        <f t="shared" si="1"/>
        <v>6750.0000000000009</v>
      </c>
      <c r="E29" s="6">
        <f t="shared" si="2"/>
        <v>3</v>
      </c>
      <c r="F29" s="9">
        <f t="shared" si="3"/>
        <v>204.54545454545456</v>
      </c>
      <c r="G29" s="15">
        <v>1300</v>
      </c>
      <c r="H29" s="6">
        <f t="shared" si="4"/>
        <v>-100</v>
      </c>
      <c r="I29" s="9">
        <f t="shared" si="5"/>
        <v>227.68145066123989</v>
      </c>
      <c r="J29" s="9">
        <f t="shared" si="0"/>
        <v>-26.053495310490948</v>
      </c>
      <c r="K29" s="9">
        <f t="shared" si="6"/>
        <v>0.36517339419875344</v>
      </c>
      <c r="L29" s="9">
        <f t="shared" si="7"/>
        <v>623.48860644902129</v>
      </c>
    </row>
    <row r="30" spans="1:12" x14ac:dyDescent="0.3">
      <c r="B30" s="6">
        <v>13</v>
      </c>
      <c r="C30" s="15">
        <v>102</v>
      </c>
      <c r="D30" s="9">
        <f t="shared" si="1"/>
        <v>6954.545454545455</v>
      </c>
      <c r="E30" s="6">
        <f t="shared" si="2"/>
        <v>3</v>
      </c>
      <c r="F30" s="9">
        <f t="shared" si="3"/>
        <v>204.54545454545456</v>
      </c>
      <c r="G30" s="15">
        <v>1200</v>
      </c>
      <c r="H30" s="6">
        <f t="shared" si="4"/>
        <v>-100</v>
      </c>
      <c r="I30" s="9">
        <f t="shared" si="5"/>
        <v>227.68145066123989</v>
      </c>
      <c r="J30" s="9">
        <f t="shared" si="0"/>
        <v>-26.053495310490948</v>
      </c>
      <c r="K30" s="9">
        <f t="shared" si="6"/>
        <v>0.36517339419875344</v>
      </c>
      <c r="L30" s="9">
        <f t="shared" si="7"/>
        <v>623.48860644902129</v>
      </c>
    </row>
    <row r="31" spans="1:12" x14ac:dyDescent="0.3">
      <c r="B31" s="6">
        <v>14</v>
      </c>
      <c r="C31" s="15">
        <v>104</v>
      </c>
      <c r="D31" s="9">
        <f t="shared" si="1"/>
        <v>7090.9090909090919</v>
      </c>
      <c r="E31" s="6">
        <f t="shared" si="2"/>
        <v>2</v>
      </c>
      <c r="F31" s="9">
        <f t="shared" si="3"/>
        <v>136.36363636363637</v>
      </c>
      <c r="G31" s="15">
        <v>1100</v>
      </c>
      <c r="H31" s="6">
        <f t="shared" si="4"/>
        <v>-100</v>
      </c>
      <c r="I31" s="9">
        <f t="shared" si="5"/>
        <v>169.10068397943886</v>
      </c>
      <c r="J31" s="9">
        <f t="shared" si="0"/>
        <v>-36.25383773744479</v>
      </c>
      <c r="K31" s="9">
        <f t="shared" si="6"/>
        <v>0.18006869806254486</v>
      </c>
      <c r="L31" s="9">
        <f t="shared" si="7"/>
        <v>939.08983515115779</v>
      </c>
    </row>
    <row r="32" spans="1:12" x14ac:dyDescent="0.3">
      <c r="B32" s="6">
        <v>15</v>
      </c>
      <c r="C32" s="15">
        <v>106</v>
      </c>
      <c r="D32" s="9">
        <f t="shared" si="1"/>
        <v>7227.2727272727279</v>
      </c>
      <c r="E32" s="6">
        <f t="shared" si="2"/>
        <v>2</v>
      </c>
      <c r="F32" s="9">
        <f t="shared" si="3"/>
        <v>136.36363636363637</v>
      </c>
      <c r="G32" s="15">
        <v>1000</v>
      </c>
      <c r="H32" s="6">
        <f t="shared" si="4"/>
        <v>-100</v>
      </c>
      <c r="I32" s="9">
        <f t="shared" si="5"/>
        <v>169.10068397943886</v>
      </c>
      <c r="J32" s="9">
        <f t="shared" si="0"/>
        <v>-36.25383773744479</v>
      </c>
      <c r="K32" s="9">
        <f t="shared" si="6"/>
        <v>0.18006869806254486</v>
      </c>
      <c r="L32" s="9">
        <f t="shared" si="7"/>
        <v>939.08983515115779</v>
      </c>
    </row>
    <row r="33" spans="2:12" x14ac:dyDescent="0.3">
      <c r="B33" s="6">
        <v>16</v>
      </c>
      <c r="C33" s="15">
        <v>108</v>
      </c>
      <c r="D33" s="9">
        <f t="shared" si="1"/>
        <v>7363.636363636364</v>
      </c>
      <c r="E33" s="6">
        <f t="shared" si="2"/>
        <v>2</v>
      </c>
      <c r="F33" s="9">
        <f t="shared" si="3"/>
        <v>136.36363636363637</v>
      </c>
      <c r="G33" s="15">
        <v>900</v>
      </c>
      <c r="H33" s="6">
        <f t="shared" si="4"/>
        <v>-100</v>
      </c>
      <c r="I33" s="9">
        <f t="shared" si="5"/>
        <v>169.10068397943886</v>
      </c>
      <c r="J33" s="9">
        <f t="shared" si="0"/>
        <v>-36.25383773744479</v>
      </c>
      <c r="K33" s="9">
        <f t="shared" si="6"/>
        <v>0.18006869806254486</v>
      </c>
      <c r="L33" s="9">
        <f t="shared" si="7"/>
        <v>939.08983515115779</v>
      </c>
    </row>
    <row r="34" spans="2:12" x14ac:dyDescent="0.3">
      <c r="B34" s="6">
        <v>17</v>
      </c>
      <c r="C34" s="15"/>
      <c r="D34" s="9" t="str">
        <f t="shared" si="1"/>
        <v/>
      </c>
      <c r="E34" s="6" t="str">
        <f t="shared" si="2"/>
        <v/>
      </c>
      <c r="F34" s="6" t="str">
        <f t="shared" si="3"/>
        <v/>
      </c>
      <c r="G34" s="15"/>
      <c r="H34" s="6" t="str">
        <f t="shared" si="4"/>
        <v/>
      </c>
      <c r="I34" s="9" t="str">
        <f t="shared" si="5"/>
        <v/>
      </c>
      <c r="J34" s="9" t="str">
        <f>IF(C34="","",DEGREES(ATAN(H34/F34)))</f>
        <v/>
      </c>
      <c r="K34" s="9" t="str">
        <f t="shared" si="6"/>
        <v/>
      </c>
      <c r="L34" s="9" t="str">
        <f t="shared" si="7"/>
        <v/>
      </c>
    </row>
    <row r="35" spans="2:12" x14ac:dyDescent="0.3">
      <c r="B35" s="6">
        <v>18</v>
      </c>
      <c r="C35" s="15"/>
      <c r="D35" s="9" t="str">
        <f t="shared" si="1"/>
        <v/>
      </c>
      <c r="E35" s="6" t="str">
        <f t="shared" si="2"/>
        <v/>
      </c>
      <c r="F35" s="6" t="str">
        <f t="shared" si="3"/>
        <v/>
      </c>
      <c r="G35" s="15"/>
      <c r="H35" s="6" t="str">
        <f t="shared" si="4"/>
        <v/>
      </c>
      <c r="I35" s="9" t="str">
        <f t="shared" si="5"/>
        <v/>
      </c>
      <c r="J35" s="9" t="str">
        <f t="shared" ref="J35:J37" si="8">IF(C35="","",DEGREES(ATAN(H35/F35)))</f>
        <v/>
      </c>
      <c r="K35" s="9" t="str">
        <f t="shared" si="6"/>
        <v/>
      </c>
      <c r="L35" s="9" t="str">
        <f t="shared" si="7"/>
        <v/>
      </c>
    </row>
    <row r="36" spans="2:12" x14ac:dyDescent="0.3">
      <c r="B36" s="6">
        <v>19</v>
      </c>
      <c r="C36" s="15"/>
      <c r="D36" s="9" t="str">
        <f t="shared" si="1"/>
        <v/>
      </c>
      <c r="E36" s="6" t="str">
        <f t="shared" si="2"/>
        <v/>
      </c>
      <c r="F36" s="6" t="str">
        <f t="shared" si="3"/>
        <v/>
      </c>
      <c r="G36" s="15"/>
      <c r="H36" s="6" t="str">
        <f t="shared" si="4"/>
        <v/>
      </c>
      <c r="I36" s="9" t="str">
        <f t="shared" si="5"/>
        <v/>
      </c>
      <c r="J36" s="9" t="str">
        <f t="shared" si="8"/>
        <v/>
      </c>
      <c r="K36" s="9" t="str">
        <f t="shared" si="6"/>
        <v/>
      </c>
      <c r="L36" s="9" t="str">
        <f t="shared" si="7"/>
        <v/>
      </c>
    </row>
    <row r="37" spans="2:12" x14ac:dyDescent="0.3">
      <c r="B37" s="6">
        <v>20</v>
      </c>
      <c r="C37" s="15"/>
      <c r="D37" s="9" t="str">
        <f t="shared" si="1"/>
        <v/>
      </c>
      <c r="E37" s="6" t="str">
        <f t="shared" si="2"/>
        <v/>
      </c>
      <c r="F37" s="6" t="str">
        <f t="shared" si="3"/>
        <v/>
      </c>
      <c r="G37" s="15"/>
      <c r="H37" s="6" t="str">
        <f t="shared" si="4"/>
        <v/>
      </c>
      <c r="I37" s="9" t="str">
        <f t="shared" si="5"/>
        <v/>
      </c>
      <c r="J37" s="9" t="str">
        <f t="shared" si="8"/>
        <v/>
      </c>
      <c r="K37" s="9" t="str">
        <f t="shared" si="6"/>
        <v/>
      </c>
      <c r="L37" s="9" t="str">
        <f t="shared" si="7"/>
        <v/>
      </c>
    </row>
  </sheetData>
  <sheetProtection algorithmName="SHA-512" hashValue="qzKmZJrv7V8HiieT3RGxSQyM8meqpMyuuDdrqLa/eFz2YxiLDe1Ca/3We21qoYFXDNrtIOdNVTM7Q4663OFsXw==" saltValue="bqbYj3M5SlvEZHcjH6e/qQ==" spinCount="100000" sheet="1" objects="1" scenarios="1" selectLockedCells="1"/>
  <mergeCells count="9">
    <mergeCell ref="F11:G11"/>
    <mergeCell ref="A14:L14"/>
    <mergeCell ref="A1:L1"/>
    <mergeCell ref="C6:D6"/>
    <mergeCell ref="C7:D7"/>
    <mergeCell ref="A3:D3"/>
    <mergeCell ref="F7:G7"/>
    <mergeCell ref="F3:I3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Elevation Cross-Section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loaders</dc:creator>
  <cp:lastModifiedBy>loaders</cp:lastModifiedBy>
  <dcterms:created xsi:type="dcterms:W3CDTF">2024-04-09T21:35:12Z</dcterms:created>
  <dcterms:modified xsi:type="dcterms:W3CDTF">2024-04-10T02:15:01Z</dcterms:modified>
</cp:coreProperties>
</file>